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35" windowWidth="8475" windowHeight="5640" activeTab="0"/>
  </bookViews>
  <sheets>
    <sheet name="BUDGET INSTRUCTIONS" sheetId="1" r:id="rId1"/>
    <sheet name="BUDGET" sheetId="2" r:id="rId2"/>
    <sheet name="KEY #'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Shauna</author>
  </authors>
  <commentList>
    <comment ref="B9" authorId="0">
      <text>
        <r>
          <rPr>
            <b/>
            <sz val="8"/>
            <rFont val="Tahoma"/>
            <family val="2"/>
          </rPr>
          <t>Use this budget for any period: a day, a month, a week or a year.</t>
        </r>
      </text>
    </comment>
  </commentList>
</comments>
</file>

<file path=xl/comments2.xml><?xml version="1.0" encoding="utf-8"?>
<comments xmlns="http://schemas.openxmlformats.org/spreadsheetml/2006/main">
  <authors>
    <author>Shauna</author>
    <author>Watermark</author>
  </authors>
  <commentList>
    <comment ref="D34" authorId="0">
      <text>
        <r>
          <rPr>
            <b/>
            <sz val="8"/>
            <rFont val="Tahoma"/>
            <family val="2"/>
          </rPr>
          <t xml:space="preserve">Includes Yellow Pages, Direct Mail, Newspaper, Radio, Television, Telemarketing, Publicity Costs &amp; Promo-Customer Satisfaction
</t>
        </r>
      </text>
    </comment>
    <comment ref="D24" authorId="1">
      <text>
        <r>
          <rPr>
            <sz val="9"/>
            <rFont val="Tahoma"/>
            <family val="2"/>
          </rPr>
          <t xml:space="preserve">Round to 10% of Gross wages  </t>
        </r>
      </text>
    </comment>
    <comment ref="D76" authorId="1">
      <text>
        <r>
          <rPr>
            <b/>
            <sz val="9"/>
            <rFont val="Tahoma"/>
            <family val="2"/>
          </rPr>
          <t>Watermark:</t>
        </r>
        <r>
          <rPr>
            <sz val="9"/>
            <rFont val="Tahoma"/>
            <family val="2"/>
          </rPr>
          <t xml:space="preserve">
Aim for 10% plus and can not be negative!! </t>
        </r>
      </text>
    </comment>
  </commentList>
</comments>
</file>

<file path=xl/comments3.xml><?xml version="1.0" encoding="utf-8"?>
<comments xmlns="http://schemas.openxmlformats.org/spreadsheetml/2006/main">
  <authors>
    <author>Shauna</author>
  </authors>
  <commentList>
    <comment ref="B7" authorId="0">
      <text>
        <r>
          <rPr>
            <b/>
            <sz val="8"/>
            <rFont val="Tahoma"/>
            <family val="2"/>
          </rPr>
          <t>Opportunity Call is an incoming call, the opporutnity to sell directly to a customer.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The selling price inflates the break even per billable hour with the desired profit percentage from the instruction page
</t>
        </r>
      </text>
    </comment>
    <comment ref="A23" authorId="0">
      <text>
        <r>
          <rPr>
            <sz val="8"/>
            <rFont val="Tahoma"/>
            <family val="2"/>
          </rPr>
          <t xml:space="preserve">Assumes 260 work days per year per Service Provider
</t>
        </r>
      </text>
    </comment>
    <comment ref="C28" authorId="0">
      <text>
        <r>
          <rPr>
            <b/>
            <sz val="8"/>
            <rFont val="Tahoma"/>
            <family val="2"/>
          </rPr>
          <t>Enter average working days per Service Provider per month</t>
        </r>
      </text>
    </comment>
    <comment ref="D33" authorId="0">
      <text>
        <r>
          <rPr>
            <b/>
            <sz val="8"/>
            <rFont val="Tahoma"/>
            <family val="2"/>
          </rPr>
          <t>Based on 52 weeks multiplied by 5 working days per week per service provider</t>
        </r>
      </text>
    </comment>
    <comment ref="B4" authorId="0">
      <text>
        <r>
          <rPr>
            <b/>
            <sz val="8"/>
            <rFont val="Tahoma"/>
            <family val="2"/>
          </rPr>
          <t>Percentage of time that service provider is delivering services to customers.</t>
        </r>
      </text>
    </comment>
    <comment ref="B5" authorId="0">
      <text>
        <r>
          <rPr>
            <b/>
            <sz val="8"/>
            <rFont val="Tahoma"/>
            <family val="2"/>
          </rPr>
          <t>When the service provider makes the sale it is called a "closed call".  If he closes 3 out of 4 service calls his close rate would be 75%.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The desired number of closed calls a service provider will perform per day. 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The total number of hours both billable and non-billable per service provider per year.
For example:  40 hours x 4 weeks/mo average of 160 hours per month = 1920 Annual Hours
</t>
        </r>
      </text>
    </comment>
    <comment ref="B3" authorId="0">
      <text>
        <r>
          <rPr>
            <b/>
            <sz val="8"/>
            <rFont val="Tahoma"/>
            <family val="2"/>
          </rPr>
          <t>Average number of service providers</t>
        </r>
      </text>
    </comment>
  </commentList>
</comments>
</file>

<file path=xl/sharedStrings.xml><?xml version="1.0" encoding="utf-8"?>
<sst xmlns="http://schemas.openxmlformats.org/spreadsheetml/2006/main" count="243" uniqueCount="122">
  <si>
    <t>Account</t>
  </si>
  <si>
    <t>Category</t>
  </si>
  <si>
    <t>Type</t>
  </si>
  <si>
    <t>Description</t>
  </si>
  <si>
    <t>Sales</t>
  </si>
  <si>
    <t>I</t>
  </si>
  <si>
    <t>Total Budgeted Net Sales</t>
  </si>
  <si>
    <t>Direct Costs (COGS)</t>
  </si>
  <si>
    <t>E</t>
  </si>
  <si>
    <t>Total Direct Costs ( COGS )</t>
  </si>
  <si>
    <t>Gross Profit/Margin</t>
  </si>
  <si>
    <t>Operating Expenses</t>
  </si>
  <si>
    <t>Expenses</t>
  </si>
  <si>
    <t>Building Maintenance &amp; Repairs</t>
  </si>
  <si>
    <t>Small Tool Expense</t>
  </si>
  <si>
    <t>Equipment Maintenance &amp; Repair</t>
  </si>
  <si>
    <t>Utilities</t>
  </si>
  <si>
    <t>Telephone</t>
  </si>
  <si>
    <t>Janitorial</t>
  </si>
  <si>
    <t>Accounting &amp; Audit</t>
  </si>
  <si>
    <t>Legal</t>
  </si>
  <si>
    <t>Bad Debt</t>
  </si>
  <si>
    <t>Dues &amp; Subscriptions</t>
  </si>
  <si>
    <t>Penalties &amp; Fines</t>
  </si>
  <si>
    <t>Interest Expense</t>
  </si>
  <si>
    <t>Office Postage</t>
  </si>
  <si>
    <t>Office Supplies</t>
  </si>
  <si>
    <t>Printing</t>
  </si>
  <si>
    <t>Bank Service Charges</t>
  </si>
  <si>
    <t>Bank Credit Card Fees</t>
  </si>
  <si>
    <t>Travel</t>
  </si>
  <si>
    <t>Entertainment</t>
  </si>
  <si>
    <t>Mileage Reimbursement</t>
  </si>
  <si>
    <t>Contributions</t>
  </si>
  <si>
    <t>Total Operating expenses</t>
  </si>
  <si>
    <t>Budgeted Operating Profit / Margin</t>
  </si>
  <si>
    <t>% of Sales</t>
  </si>
  <si>
    <t>Uniforms</t>
  </si>
  <si>
    <t>Employee Relations</t>
  </si>
  <si>
    <t>Drug Testing</t>
  </si>
  <si>
    <t>Recruiting &amp; Hiring</t>
  </si>
  <si>
    <t>Education</t>
  </si>
  <si>
    <t>Company Name</t>
  </si>
  <si>
    <t>What Profit do you want to Earn?</t>
  </si>
  <si>
    <t>Items to fill in:</t>
  </si>
  <si>
    <t>Fill in your Company Name (above)</t>
  </si>
  <si>
    <t>Shop Supplies</t>
  </si>
  <si>
    <t>Cost of Sales - Materials</t>
  </si>
  <si>
    <t>Computer/Software Expense</t>
  </si>
  <si>
    <t>Internet Access Expense</t>
  </si>
  <si>
    <t>Website Expense</t>
  </si>
  <si>
    <t>Total Expenses (Break-even)</t>
  </si>
  <si>
    <t>The Bare Bones Biz Baby Budgeting Program</t>
  </si>
  <si>
    <t>Administrative Staff (Owner &amp; Office Personnel)</t>
  </si>
  <si>
    <t>Advertising &amp; Marketing</t>
  </si>
  <si>
    <t>Time Period</t>
  </si>
  <si>
    <t xml:space="preserve">Getting the most out of the Bare Bones Biz Baby Budget:  </t>
  </si>
  <si>
    <t xml:space="preserve">This Baby Budget will give you a place to play the "What If?" game.  What if you had $60,000 in sales in a month?  </t>
  </si>
  <si>
    <t>You can "Save As" with a new file name to do different versions of your Baby Budget, using different assumptions.</t>
  </si>
  <si>
    <t xml:space="preserve">The Chart of Accounts for all our products is consistent, making it easier for you to learn the basics and not get confused.  </t>
  </si>
  <si>
    <t xml:space="preserve">Be sure to reference our Chart of Accounts for help understanding what each account represents in the Baby Budget.  </t>
  </si>
  <si>
    <t xml:space="preserve">This program will help you set your company Goals!  Have fun with it.  You can customize it…HOWEVER, that is best done by someone who is familiar with Excel.  </t>
  </si>
  <si>
    <t>This form performs best with Excel versions 2002 or newer.</t>
  </si>
  <si>
    <t>"I do everything for a reason.  Most of the time the reason is money."  ~Suzy Parker</t>
  </si>
  <si>
    <t>Fill in the "bordered" cells on each page</t>
  </si>
  <si>
    <t>Fill in the Time Period (above)</t>
  </si>
  <si>
    <t>Billable Efficiency Goal</t>
  </si>
  <si>
    <t>Close rate Goal</t>
  </si>
  <si>
    <t>Closed Calls per Service Provider per day Goal</t>
  </si>
  <si>
    <t>Opportunity Calls per Service Provider per day</t>
  </si>
  <si>
    <t>Per Service Provider</t>
  </si>
  <si>
    <t>Total Service Providers</t>
  </si>
  <si>
    <t>Annual  Service Provider's Hours</t>
  </si>
  <si>
    <t xml:space="preserve">Annual Billed Hours Goal </t>
  </si>
  <si>
    <t>Monthly Billed Hours Goal</t>
  </si>
  <si>
    <t>Cost/Break Even Per Billable Hour</t>
  </si>
  <si>
    <t>Selling Price Per Billable Hour</t>
  </si>
  <si>
    <t>Sales Performance Goals</t>
  </si>
  <si>
    <t>Total Budgeted Sales</t>
  </si>
  <si>
    <t>Annual sales Goal per Service Provider</t>
  </si>
  <si>
    <t>Monthly sales Goal per Service Provider</t>
  </si>
  <si>
    <t>Daily sales Goal per Service Provider</t>
  </si>
  <si>
    <t>Average invoice</t>
  </si>
  <si>
    <t>Marketing Performance Goals</t>
  </si>
  <si>
    <t>Total Opportunity Calls</t>
  </si>
  <si>
    <t>Annual Opportunity calls Goal per Service Provider</t>
  </si>
  <si>
    <t>Monthly Opportunity calls Goal per Service Provider</t>
  </si>
  <si>
    <t>Number of Service Providers</t>
  </si>
  <si>
    <t>Selling Price Per Billable Hour x Annual Billed Hours Goal</t>
  </si>
  <si>
    <t>Cost of Service Labor and Operating Expenses Per Billable Hour</t>
  </si>
  <si>
    <t xml:space="preserve">What if your Yellow Page ad is going to cost $2500 a month?  How much does it cost to run your business for a year?  </t>
  </si>
  <si>
    <t xml:space="preserve">For a week?  For a day?  Plug in dollar amounts…and set goals for your company and establish a selling price!    </t>
  </si>
  <si>
    <t>Depreciation and Amortization</t>
  </si>
  <si>
    <t>Key Numbers</t>
  </si>
  <si>
    <t xml:space="preserve">© Bare Bones Biz </t>
  </si>
  <si>
    <t>Cost of Sales - Labor</t>
  </si>
  <si>
    <t>Cost of Sales - Subcontractors</t>
  </si>
  <si>
    <t>Cost of Sales - Permits</t>
  </si>
  <si>
    <t>Contra - Discounts, Refunds, Returns</t>
  </si>
  <si>
    <t>Income</t>
  </si>
  <si>
    <t>COGS</t>
  </si>
  <si>
    <t>Payroll Taxes</t>
  </si>
  <si>
    <t>Sales - Installation and Service</t>
  </si>
  <si>
    <t>Cost of Sales - Equipment &amp; Tool Rental</t>
  </si>
  <si>
    <t>Payroll Expense</t>
  </si>
  <si>
    <t>Medical Insurance</t>
  </si>
  <si>
    <t>Meals</t>
  </si>
  <si>
    <t>Association Dues</t>
  </si>
  <si>
    <t>Liability Insurance</t>
  </si>
  <si>
    <t>Storage</t>
  </si>
  <si>
    <t>Technology</t>
  </si>
  <si>
    <t>Credit Card Processing Fees</t>
  </si>
  <si>
    <t>Travel Meals</t>
  </si>
  <si>
    <t>Vehicle Lease/Loan Payments</t>
  </si>
  <si>
    <t>Vehicle Fuel</t>
  </si>
  <si>
    <t>Vehicle Insurance</t>
  </si>
  <si>
    <t>Vehicle Maintenance &amp; Repair</t>
  </si>
  <si>
    <t>Vehicle License &amp; Registration</t>
  </si>
  <si>
    <t>Vehicle Tolls &amp; Parking</t>
  </si>
  <si>
    <t>Vehicle Dues &amp; Subscriptions</t>
  </si>
  <si>
    <t xml:space="preserve">Special Opportunity/Past taxes/Purchase $$ </t>
  </si>
  <si>
    <t>UMMA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</si>
</sst>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;[Red]#,##0"/>
    <numFmt numFmtId="167" formatCode="0.0"/>
    <numFmt numFmtId="168" formatCode="0\-0000"/>
    <numFmt numFmtId="169" formatCode="0.E+00"/>
    <numFmt numFmtId="170" formatCode="&quot;$&quot;#,##0"/>
    <numFmt numFmtId="171" formatCode="[$-409]dddd\,\ mmmm\ dd\,\ yyyy"/>
    <numFmt numFmtId="172" formatCode="mm/dd/yy;@"/>
    <numFmt numFmtId="173" formatCode="&quot;$&quot;#,##0.00"/>
    <numFmt numFmtId="174" formatCode="&quot;$&quot;#,##0;[Red]&quot;$&quot;#,##0"/>
    <numFmt numFmtId="175" formatCode="00000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2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rgb="FF800080"/>
      </left>
      <right style="medium">
        <color rgb="FF800080"/>
      </right>
      <top style="medium">
        <color rgb="FF800080"/>
      </top>
      <bottom style="medium">
        <color rgb="FF80008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8" fillId="0" borderId="0">
      <alignment/>
      <protection/>
    </xf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9" fillId="0" borderId="0">
      <alignment/>
      <protection locked="0"/>
    </xf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9" fontId="6" fillId="0" borderId="0" xfId="6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0" fontId="10" fillId="0" borderId="0" xfId="44" applyNumberFormat="1" applyFont="1" applyAlignment="1">
      <alignment/>
    </xf>
    <xf numFmtId="170" fontId="10" fillId="0" borderId="0" xfId="0" applyNumberFormat="1" applyFont="1" applyAlignment="1">
      <alignment/>
    </xf>
    <xf numFmtId="10" fontId="6" fillId="0" borderId="0" xfId="60" applyNumberFormat="1" applyFont="1" applyAlignment="1">
      <alignment/>
    </xf>
    <xf numFmtId="10" fontId="10" fillId="0" borderId="0" xfId="6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2" fontId="6" fillId="0" borderId="0" xfId="0" applyNumberFormat="1" applyFont="1" applyAlignment="1">
      <alignment horizontal="left"/>
    </xf>
    <xf numFmtId="170" fontId="6" fillId="0" borderId="10" xfId="44" applyNumberFormat="1" applyFont="1" applyBorder="1" applyAlignment="1" applyProtection="1">
      <alignment/>
      <protection locked="0"/>
    </xf>
    <xf numFmtId="170" fontId="6" fillId="0" borderId="10" xfId="0" applyNumberFormat="1" applyFont="1" applyBorder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left"/>
      <protection/>
    </xf>
    <xf numFmtId="2" fontId="1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6" fillId="0" borderId="0" xfId="60" applyFont="1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9" fontId="5" fillId="0" borderId="0" xfId="60" applyFont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167" fontId="0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14" fillId="0" borderId="0" xfId="44" applyNumberFormat="1" applyFont="1" applyBorder="1" applyAlignment="1">
      <alignment/>
    </xf>
    <xf numFmtId="170" fontId="0" fillId="0" borderId="0" xfId="44" applyNumberFormat="1" applyFont="1" applyBorder="1" applyAlignment="1">
      <alignment/>
    </xf>
    <xf numFmtId="174" fontId="0" fillId="0" borderId="0" xfId="44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0" fillId="0" borderId="0" xfId="60" applyNumberFormat="1" applyFont="1" applyBorder="1" applyAlignment="1">
      <alignment/>
    </xf>
    <xf numFmtId="0" fontId="15" fillId="0" borderId="0" xfId="0" applyFont="1" applyBorder="1" applyAlignment="1">
      <alignment/>
    </xf>
    <xf numFmtId="10" fontId="0" fillId="0" borderId="0" xfId="60" applyNumberFormat="1" applyFont="1" applyBorder="1" applyAlignment="1">
      <alignment/>
    </xf>
    <xf numFmtId="9" fontId="0" fillId="0" borderId="0" xfId="60" applyFont="1" applyBorder="1" applyAlignment="1">
      <alignment/>
    </xf>
    <xf numFmtId="10" fontId="17" fillId="0" borderId="0" xfId="60" applyNumberFormat="1" applyFont="1" applyBorder="1" applyAlignment="1">
      <alignment/>
    </xf>
    <xf numFmtId="9" fontId="15" fillId="0" borderId="0" xfId="60" applyFont="1" applyBorder="1" applyAlignment="1">
      <alignment/>
    </xf>
    <xf numFmtId="10" fontId="1" fillId="0" borderId="12" xfId="60" applyNumberFormat="1" applyFont="1" applyFill="1" applyBorder="1" applyAlignment="1" applyProtection="1">
      <alignment horizontal="right"/>
      <protection locked="0"/>
    </xf>
    <xf numFmtId="170" fontId="14" fillId="0" borderId="0" xfId="44" applyNumberFormat="1" applyFont="1" applyFill="1" applyAlignment="1">
      <alignment/>
    </xf>
    <xf numFmtId="170" fontId="14" fillId="0" borderId="0" xfId="44" applyNumberFormat="1" applyFont="1" applyAlignment="1">
      <alignment/>
    </xf>
    <xf numFmtId="9" fontId="0" fillId="0" borderId="13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170" fontId="14" fillId="0" borderId="0" xfId="0" applyNumberFormat="1" applyFont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70" fontId="6" fillId="0" borderId="0" xfId="0" applyNumberFormat="1" applyFont="1" applyBorder="1" applyAlignment="1" applyProtection="1">
      <alignment/>
      <protection locked="0"/>
    </xf>
    <xf numFmtId="170" fontId="14" fillId="32" borderId="0" xfId="44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6" fillId="0" borderId="14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rmula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34"/>
  <sheetViews>
    <sheetView tabSelected="1" zoomScale="110" zoomScaleNormal="110" zoomScalePageLayoutView="0" workbookViewId="0" topLeftCell="A1">
      <selection activeCell="B18" sqref="B18"/>
    </sheetView>
  </sheetViews>
  <sheetFormatPr defaultColWidth="9.140625" defaultRowHeight="12.75"/>
  <cols>
    <col min="1" max="1" width="30.57421875" style="0" bestFit="1" customWidth="1"/>
    <col min="2" max="2" width="29.57421875" style="0" customWidth="1"/>
  </cols>
  <sheetData>
    <row r="1" spans="1:2" ht="12.75">
      <c r="A1" s="76" t="s">
        <v>52</v>
      </c>
      <c r="B1" s="76"/>
    </row>
    <row r="2" spans="1:2" ht="12.75">
      <c r="A2" s="1"/>
      <c r="B2" s="1"/>
    </row>
    <row r="3" spans="1:2" ht="12.75">
      <c r="A3" s="3" t="s">
        <v>94</v>
      </c>
      <c r="B3" s="15"/>
    </row>
    <row r="4" spans="1:2" ht="12.75">
      <c r="A4" s="15"/>
      <c r="B4" s="16"/>
    </row>
    <row r="7" ht="13.5" thickBot="1"/>
    <row r="8" spans="1:2" ht="13.5" thickBot="1">
      <c r="A8" t="s">
        <v>42</v>
      </c>
      <c r="B8" s="72" t="s">
        <v>121</v>
      </c>
    </row>
    <row r="9" spans="1:2" ht="13.5" thickBot="1">
      <c r="A9" t="s">
        <v>55</v>
      </c>
      <c r="B9" s="73">
        <v>2014</v>
      </c>
    </row>
    <row r="10" spans="1:2" ht="13.5" thickBot="1">
      <c r="A10" t="s">
        <v>43</v>
      </c>
      <c r="B10" s="65">
        <v>0.25</v>
      </c>
    </row>
    <row r="14" ht="12.75">
      <c r="A14" s="9" t="s">
        <v>44</v>
      </c>
    </row>
    <row r="15" ht="12.75">
      <c r="A15" t="s">
        <v>45</v>
      </c>
    </row>
    <row r="16" ht="12.75">
      <c r="A16" t="s">
        <v>65</v>
      </c>
    </row>
    <row r="17" ht="12.75">
      <c r="A17" t="s">
        <v>64</v>
      </c>
    </row>
    <row r="20" ht="12.75">
      <c r="A20" s="9" t="s">
        <v>56</v>
      </c>
    </row>
    <row r="21" ht="12.75">
      <c r="A21" t="s">
        <v>57</v>
      </c>
    </row>
    <row r="22" ht="12.75">
      <c r="A22" t="s">
        <v>90</v>
      </c>
    </row>
    <row r="23" ht="12.75">
      <c r="A23" t="s">
        <v>91</v>
      </c>
    </row>
    <row r="25" ht="12.75">
      <c r="A25" t="s">
        <v>58</v>
      </c>
    </row>
    <row r="27" ht="12.75">
      <c r="A27" t="s">
        <v>59</v>
      </c>
    </row>
    <row r="28" ht="12.75">
      <c r="A28" t="s">
        <v>60</v>
      </c>
    </row>
    <row r="30" spans="1:2" ht="12.75">
      <c r="A30" s="77" t="s">
        <v>61</v>
      </c>
      <c r="B30" s="78"/>
    </row>
    <row r="31" spans="1:2" ht="12.75">
      <c r="A31" s="39"/>
      <c r="B31" s="40"/>
    </row>
    <row r="32" ht="12.75">
      <c r="A32" t="s">
        <v>62</v>
      </c>
    </row>
    <row r="34" ht="12.75">
      <c r="A34" s="41" t="s">
        <v>63</v>
      </c>
    </row>
  </sheetData>
  <sheetProtection sheet="1" objects="1" scenarios="1"/>
  <mergeCells count="2">
    <mergeCell ref="A1:B1"/>
    <mergeCell ref="A30:B30"/>
  </mergeCells>
  <printOptions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F84"/>
  <sheetViews>
    <sheetView zoomScale="158" zoomScaleNormal="158" zoomScalePageLayoutView="0" workbookViewId="0" topLeftCell="A1">
      <selection activeCell="D6" sqref="D6"/>
    </sheetView>
  </sheetViews>
  <sheetFormatPr defaultColWidth="9.140625" defaultRowHeight="12.75"/>
  <cols>
    <col min="1" max="1" width="17.7109375" style="19" bestFit="1" customWidth="1"/>
    <col min="2" max="2" width="11.8515625" style="2" customWidth="1"/>
    <col min="3" max="3" width="4.8515625" style="2" bestFit="1" customWidth="1"/>
    <col min="4" max="4" width="40.140625" style="25" customWidth="1"/>
    <col min="5" max="5" width="12.00390625" style="2" customWidth="1"/>
    <col min="6" max="6" width="11.57421875" style="5" bestFit="1" customWidth="1"/>
    <col min="7" max="16384" width="9.140625" style="2" customWidth="1"/>
  </cols>
  <sheetData>
    <row r="1" spans="1:6" s="29" customFormat="1" ht="12.75">
      <c r="A1" s="31"/>
      <c r="D1" s="32" t="str">
        <f>'BUDGET INSTRUCTIONS'!B8</f>
        <v>UMMA</v>
      </c>
      <c r="F1" s="33"/>
    </row>
    <row r="2" spans="1:6" s="29" customFormat="1" ht="12.75">
      <c r="A2" s="31"/>
      <c r="D2" s="32">
        <f>'BUDGET INSTRUCTIONS'!B9</f>
        <v>2014</v>
      </c>
      <c r="F2" s="33"/>
    </row>
    <row r="3" spans="1:6" s="29" customFormat="1" ht="12">
      <c r="A3" s="34" t="s">
        <v>0</v>
      </c>
      <c r="B3" s="35" t="s">
        <v>1</v>
      </c>
      <c r="C3" s="36" t="s">
        <v>2</v>
      </c>
      <c r="D3" s="35" t="s">
        <v>3</v>
      </c>
      <c r="F3" s="33"/>
    </row>
    <row r="4" spans="1:6" s="29" customFormat="1" ht="12">
      <c r="A4" s="37" t="s">
        <v>4</v>
      </c>
      <c r="F4" s="38" t="s">
        <v>36</v>
      </c>
    </row>
    <row r="5" ht="12.75" thickBot="1"/>
    <row r="6" spans="1:6" ht="12.75" thickBot="1">
      <c r="A6" s="21"/>
      <c r="B6" s="2" t="s">
        <v>99</v>
      </c>
      <c r="C6" s="4" t="s">
        <v>5</v>
      </c>
      <c r="D6" s="25" t="s">
        <v>102</v>
      </c>
      <c r="E6" s="17">
        <v>1000000</v>
      </c>
      <c r="F6" s="12">
        <f>E6/$E$11</f>
        <v>1</v>
      </c>
    </row>
    <row r="7" spans="1:6" ht="12.75" thickBot="1">
      <c r="A7" s="21"/>
      <c r="B7" s="2" t="s">
        <v>99</v>
      </c>
      <c r="C7" s="4" t="s">
        <v>5</v>
      </c>
      <c r="D7" s="25" t="s">
        <v>98</v>
      </c>
      <c r="E7" s="17">
        <v>0</v>
      </c>
      <c r="F7" s="12">
        <f>E7/$E$11</f>
        <v>0</v>
      </c>
    </row>
    <row r="8" spans="1:6" ht="12.75" thickBot="1">
      <c r="A8" s="21"/>
      <c r="B8" s="2" t="s">
        <v>99</v>
      </c>
      <c r="C8" s="4" t="s">
        <v>5</v>
      </c>
      <c r="D8" s="25" t="s">
        <v>102</v>
      </c>
      <c r="E8" s="17">
        <v>1000000</v>
      </c>
      <c r="F8" s="12">
        <f>E8/$E$11</f>
        <v>1</v>
      </c>
    </row>
    <row r="9" spans="1:6" ht="12.75" thickBot="1">
      <c r="A9" s="21"/>
      <c r="B9" s="2" t="s">
        <v>99</v>
      </c>
      <c r="C9" s="4" t="s">
        <v>5</v>
      </c>
      <c r="D9" s="25" t="s">
        <v>98</v>
      </c>
      <c r="E9" s="17">
        <v>0</v>
      </c>
      <c r="F9" s="12">
        <f>E9/$E$11</f>
        <v>0</v>
      </c>
    </row>
    <row r="10" spans="1:6" ht="12.75" thickBot="1">
      <c r="A10" s="21"/>
      <c r="B10" s="2" t="s">
        <v>99</v>
      </c>
      <c r="C10" s="4" t="s">
        <v>5</v>
      </c>
      <c r="D10" s="25" t="s">
        <v>98</v>
      </c>
      <c r="E10" s="17">
        <v>0</v>
      </c>
      <c r="F10" s="12">
        <f>E10/$E$11</f>
        <v>0</v>
      </c>
    </row>
    <row r="11" spans="1:6" s="6" customFormat="1" ht="12">
      <c r="A11" s="22"/>
      <c r="C11" s="7"/>
      <c r="D11" s="27" t="s">
        <v>6</v>
      </c>
      <c r="E11" s="10">
        <f>SUM(E8:E10)</f>
        <v>1000000</v>
      </c>
      <c r="F11" s="13">
        <f>E11/$E$11</f>
        <v>1</v>
      </c>
    </row>
    <row r="12" spans="1:6" ht="12.75" thickBot="1">
      <c r="A12" s="20" t="s">
        <v>7</v>
      </c>
      <c r="E12" s="14"/>
      <c r="F12" s="12"/>
    </row>
    <row r="13" spans="1:6" ht="12.75" thickBot="1">
      <c r="A13" s="21"/>
      <c r="B13" s="2" t="s">
        <v>100</v>
      </c>
      <c r="C13" s="4" t="s">
        <v>8</v>
      </c>
      <c r="D13" s="26" t="s">
        <v>95</v>
      </c>
      <c r="E13" s="18">
        <v>150000</v>
      </c>
      <c r="F13" s="13">
        <f aca="true" t="shared" si="0" ref="F13:F20">E13/$E$11</f>
        <v>0.15</v>
      </c>
    </row>
    <row r="14" spans="1:6" ht="12.75" thickBot="1">
      <c r="A14" s="21"/>
      <c r="B14" s="2" t="s">
        <v>100</v>
      </c>
      <c r="C14" s="4" t="s">
        <v>8</v>
      </c>
      <c r="D14" s="25" t="s">
        <v>47</v>
      </c>
      <c r="E14" s="18">
        <v>150000</v>
      </c>
      <c r="F14" s="13">
        <f t="shared" si="0"/>
        <v>0.15</v>
      </c>
    </row>
    <row r="15" spans="1:6" ht="12.75" thickBot="1">
      <c r="A15" s="21"/>
      <c r="B15" s="2" t="s">
        <v>100</v>
      </c>
      <c r="C15" s="4" t="s">
        <v>8</v>
      </c>
      <c r="D15" s="25" t="s">
        <v>96</v>
      </c>
      <c r="E15" s="18">
        <v>30000</v>
      </c>
      <c r="F15" s="12">
        <f t="shared" si="0"/>
        <v>0.03</v>
      </c>
    </row>
    <row r="16" spans="1:6" ht="12.75" thickBot="1">
      <c r="A16" s="21"/>
      <c r="B16" s="2" t="s">
        <v>100</v>
      </c>
      <c r="C16" s="4" t="s">
        <v>8</v>
      </c>
      <c r="D16" s="25" t="s">
        <v>97</v>
      </c>
      <c r="E16" s="18">
        <v>1500</v>
      </c>
      <c r="F16" s="12">
        <f t="shared" si="0"/>
        <v>0.0015</v>
      </c>
    </row>
    <row r="17" spans="1:6" ht="12.75" thickBot="1">
      <c r="A17" s="21"/>
      <c r="B17" s="2" t="s">
        <v>100</v>
      </c>
      <c r="C17" s="4" t="s">
        <v>8</v>
      </c>
      <c r="D17" s="25" t="s">
        <v>103</v>
      </c>
      <c r="E17" s="18">
        <v>1000</v>
      </c>
      <c r="F17" s="12">
        <f t="shared" si="0"/>
        <v>0.001</v>
      </c>
    </row>
    <row r="18" spans="1:6" ht="12">
      <c r="A18" s="21"/>
      <c r="C18" s="4"/>
      <c r="E18" s="74"/>
      <c r="F18" s="12"/>
    </row>
    <row r="19" spans="1:6" s="6" customFormat="1" ht="12">
      <c r="A19" s="22"/>
      <c r="C19" s="7"/>
      <c r="D19" s="28" t="s">
        <v>9</v>
      </c>
      <c r="E19" s="11">
        <f>SUM(E13:E17)</f>
        <v>332500</v>
      </c>
      <c r="F19" s="13">
        <f t="shared" si="0"/>
        <v>0.3325</v>
      </c>
    </row>
    <row r="20" spans="1:6" s="6" customFormat="1" ht="12">
      <c r="A20" s="22"/>
      <c r="C20" s="7"/>
      <c r="D20" s="28" t="s">
        <v>10</v>
      </c>
      <c r="E20" s="11">
        <f>SUM(E11-E19)</f>
        <v>667500</v>
      </c>
      <c r="F20" s="13">
        <f t="shared" si="0"/>
        <v>0.6675</v>
      </c>
    </row>
    <row r="21" spans="1:6" ht="12">
      <c r="A21" s="21"/>
      <c r="C21" s="4"/>
      <c r="E21" s="14"/>
      <c r="F21" s="12"/>
    </row>
    <row r="22" spans="1:6" ht="12.75" thickBot="1">
      <c r="A22" s="20" t="s">
        <v>11</v>
      </c>
      <c r="E22" s="14"/>
      <c r="F22" s="12"/>
    </row>
    <row r="23" spans="1:6" ht="12.75" thickBot="1">
      <c r="A23" s="79"/>
      <c r="B23" s="2" t="s">
        <v>12</v>
      </c>
      <c r="C23" s="4" t="s">
        <v>8</v>
      </c>
      <c r="D23" s="82" t="s">
        <v>53</v>
      </c>
      <c r="E23" s="18">
        <v>100000</v>
      </c>
      <c r="F23" s="12">
        <f>E23/$E$11</f>
        <v>0.1</v>
      </c>
    </row>
    <row r="24" spans="1:6" ht="12.75" thickBot="1">
      <c r="A24" s="79"/>
      <c r="B24" s="2" t="s">
        <v>12</v>
      </c>
      <c r="C24" s="4" t="s">
        <v>8</v>
      </c>
      <c r="D24" s="82" t="s">
        <v>101</v>
      </c>
      <c r="E24" s="18">
        <v>25000</v>
      </c>
      <c r="F24" s="12">
        <f aca="true" t="shared" si="1" ref="F24:F76">E24/$E$11</f>
        <v>0.025</v>
      </c>
    </row>
    <row r="25" spans="1:6" ht="12.75" thickBot="1">
      <c r="A25" s="79"/>
      <c r="B25" s="2" t="s">
        <v>12</v>
      </c>
      <c r="C25" s="4" t="s">
        <v>8</v>
      </c>
      <c r="D25" s="82" t="s">
        <v>104</v>
      </c>
      <c r="E25" s="18">
        <v>1999</v>
      </c>
      <c r="F25" s="12">
        <f>E25/$E$11</f>
        <v>0.001999</v>
      </c>
    </row>
    <row r="26" spans="1:6" ht="12.75" thickBot="1">
      <c r="A26" s="79"/>
      <c r="B26" s="2" t="s">
        <v>12</v>
      </c>
      <c r="C26" s="4" t="s">
        <v>8</v>
      </c>
      <c r="D26" s="83" t="s">
        <v>105</v>
      </c>
      <c r="E26" s="18">
        <v>9452</v>
      </c>
      <c r="F26" s="12">
        <f>E26/$E$11</f>
        <v>0.009452</v>
      </c>
    </row>
    <row r="27" spans="1:6" ht="12.75" thickBot="1">
      <c r="A27" s="79"/>
      <c r="B27" s="2" t="s">
        <v>12</v>
      </c>
      <c r="C27" s="4" t="s">
        <v>8</v>
      </c>
      <c r="D27" s="83" t="s">
        <v>37</v>
      </c>
      <c r="E27" s="18">
        <v>129</v>
      </c>
      <c r="F27" s="12">
        <f t="shared" si="1"/>
        <v>0.000129</v>
      </c>
    </row>
    <row r="28" spans="1:6" ht="12.75" thickBot="1">
      <c r="A28" s="79"/>
      <c r="B28" s="2" t="s">
        <v>12</v>
      </c>
      <c r="C28" s="4" t="s">
        <v>8</v>
      </c>
      <c r="D28" s="83" t="s">
        <v>106</v>
      </c>
      <c r="E28" s="18">
        <v>5977</v>
      </c>
      <c r="F28" s="12">
        <f t="shared" si="1"/>
        <v>0.005977</v>
      </c>
    </row>
    <row r="29" spans="1:6" ht="12.75" thickBot="1">
      <c r="A29" s="79"/>
      <c r="B29" s="2" t="s">
        <v>12</v>
      </c>
      <c r="C29" s="4" t="s">
        <v>8</v>
      </c>
      <c r="D29" s="83" t="s">
        <v>38</v>
      </c>
      <c r="E29" s="18">
        <v>106</v>
      </c>
      <c r="F29" s="12">
        <f t="shared" si="1"/>
        <v>0.000106</v>
      </c>
    </row>
    <row r="30" spans="1:6" ht="12.75" thickBot="1">
      <c r="A30" s="79"/>
      <c r="B30" s="2" t="s">
        <v>12</v>
      </c>
      <c r="C30" s="4" t="s">
        <v>8</v>
      </c>
      <c r="D30" s="83" t="s">
        <v>39</v>
      </c>
      <c r="E30" s="18">
        <v>0</v>
      </c>
      <c r="F30" s="12">
        <f t="shared" si="1"/>
        <v>0</v>
      </c>
    </row>
    <row r="31" spans="1:6" ht="12.75" thickBot="1">
      <c r="A31" s="79"/>
      <c r="B31" s="2" t="s">
        <v>12</v>
      </c>
      <c r="C31" s="4" t="s">
        <v>8</v>
      </c>
      <c r="D31" s="83" t="s">
        <v>40</v>
      </c>
      <c r="E31" s="18">
        <v>50</v>
      </c>
      <c r="F31" s="12">
        <f t="shared" si="1"/>
        <v>5E-05</v>
      </c>
    </row>
    <row r="32" spans="1:6" ht="12.75" thickBot="1">
      <c r="A32" s="79"/>
      <c r="B32" s="2" t="s">
        <v>12</v>
      </c>
      <c r="C32" s="4" t="s">
        <v>8</v>
      </c>
      <c r="D32" s="83" t="s">
        <v>41</v>
      </c>
      <c r="E32" s="18">
        <v>70</v>
      </c>
      <c r="F32" s="12">
        <f t="shared" si="1"/>
        <v>7E-05</v>
      </c>
    </row>
    <row r="33" spans="1:6" ht="12.75" thickBot="1">
      <c r="A33" s="79"/>
      <c r="B33" s="2" t="s">
        <v>12</v>
      </c>
      <c r="C33" s="4" t="s">
        <v>8</v>
      </c>
      <c r="D33" s="83" t="s">
        <v>92</v>
      </c>
      <c r="E33" s="18">
        <v>0</v>
      </c>
      <c r="F33" s="12">
        <f t="shared" si="1"/>
        <v>0</v>
      </c>
    </row>
    <row r="34" spans="1:6" ht="12.75" thickBot="1">
      <c r="A34" s="79"/>
      <c r="B34" s="2" t="s">
        <v>12</v>
      </c>
      <c r="C34" s="4" t="s">
        <v>8</v>
      </c>
      <c r="D34" s="82" t="s">
        <v>54</v>
      </c>
      <c r="E34" s="18">
        <v>6635</v>
      </c>
      <c r="F34" s="12">
        <f>E34/$E$11</f>
        <v>0.006635</v>
      </c>
    </row>
    <row r="35" spans="1:6" ht="12.75" thickBot="1">
      <c r="A35" s="80"/>
      <c r="B35" s="2" t="s">
        <v>12</v>
      </c>
      <c r="C35" s="4" t="s">
        <v>8</v>
      </c>
      <c r="D35" s="83" t="s">
        <v>113</v>
      </c>
      <c r="E35" s="18">
        <v>2861</v>
      </c>
      <c r="F35" s="12">
        <f aca="true" t="shared" si="2" ref="F35:F41">E35/$E$11</f>
        <v>0.002861</v>
      </c>
    </row>
    <row r="36" spans="1:6" ht="12.75" thickBot="1">
      <c r="A36" s="80"/>
      <c r="B36" s="2" t="s">
        <v>12</v>
      </c>
      <c r="C36" s="4" t="s">
        <v>8</v>
      </c>
      <c r="D36" s="83" t="s">
        <v>114</v>
      </c>
      <c r="E36" s="18">
        <v>10075</v>
      </c>
      <c r="F36" s="12">
        <f t="shared" si="2"/>
        <v>0.010075</v>
      </c>
    </row>
    <row r="37" spans="1:6" ht="12.75" thickBot="1">
      <c r="A37" s="80"/>
      <c r="B37" s="2" t="s">
        <v>12</v>
      </c>
      <c r="C37" s="4" t="s">
        <v>8</v>
      </c>
      <c r="D37" s="83" t="s">
        <v>115</v>
      </c>
      <c r="E37" s="18">
        <v>2011</v>
      </c>
      <c r="F37" s="12">
        <f t="shared" si="2"/>
        <v>0.002011</v>
      </c>
    </row>
    <row r="38" spans="1:6" ht="12.75" thickBot="1">
      <c r="A38" s="80"/>
      <c r="B38" s="2" t="s">
        <v>12</v>
      </c>
      <c r="C38" s="4" t="s">
        <v>8</v>
      </c>
      <c r="D38" s="83" t="s">
        <v>116</v>
      </c>
      <c r="E38" s="18">
        <v>594</v>
      </c>
      <c r="F38" s="12">
        <f t="shared" si="2"/>
        <v>0.000594</v>
      </c>
    </row>
    <row r="39" spans="1:6" ht="12.75" thickBot="1">
      <c r="A39" s="80"/>
      <c r="B39" s="2" t="s">
        <v>12</v>
      </c>
      <c r="C39" s="4" t="s">
        <v>8</v>
      </c>
      <c r="D39" s="83" t="s">
        <v>117</v>
      </c>
      <c r="E39" s="18">
        <v>65</v>
      </c>
      <c r="F39" s="12">
        <f t="shared" si="2"/>
        <v>6.5E-05</v>
      </c>
    </row>
    <row r="40" spans="1:6" ht="12.75" thickBot="1">
      <c r="A40" s="80"/>
      <c r="B40" s="2" t="s">
        <v>12</v>
      </c>
      <c r="C40" s="4" t="s">
        <v>8</v>
      </c>
      <c r="D40" s="83" t="s">
        <v>118</v>
      </c>
      <c r="E40" s="18">
        <v>1650</v>
      </c>
      <c r="F40" s="12">
        <f t="shared" si="2"/>
        <v>0.00165</v>
      </c>
    </row>
    <row r="41" spans="1:6" ht="12.75" thickBot="1">
      <c r="A41" s="80"/>
      <c r="B41" s="2" t="s">
        <v>12</v>
      </c>
      <c r="C41" s="4" t="s">
        <v>8</v>
      </c>
      <c r="D41" s="83" t="s">
        <v>119</v>
      </c>
      <c r="E41" s="18">
        <v>426</v>
      </c>
      <c r="F41" s="12">
        <f t="shared" si="2"/>
        <v>0.000426</v>
      </c>
    </row>
    <row r="42" spans="1:6" ht="12.75" thickBot="1">
      <c r="A42" s="79"/>
      <c r="B42" s="2" t="s">
        <v>12</v>
      </c>
      <c r="C42" s="4" t="s">
        <v>8</v>
      </c>
      <c r="D42" s="83" t="s">
        <v>107</v>
      </c>
      <c r="E42" s="18">
        <v>369</v>
      </c>
      <c r="F42" s="12">
        <f>E42/$E$11</f>
        <v>0.000369</v>
      </c>
    </row>
    <row r="43" spans="1:6" ht="12.75" thickBot="1">
      <c r="A43" s="81"/>
      <c r="B43" s="2" t="s">
        <v>12</v>
      </c>
      <c r="C43" s="4" t="s">
        <v>8</v>
      </c>
      <c r="D43" s="83" t="s">
        <v>108</v>
      </c>
      <c r="E43" s="18">
        <v>466</v>
      </c>
      <c r="F43" s="12">
        <f t="shared" si="1"/>
        <v>0.000466</v>
      </c>
    </row>
    <row r="44" spans="1:6" ht="12.75" thickBot="1">
      <c r="A44" s="81"/>
      <c r="B44" s="2" t="s">
        <v>12</v>
      </c>
      <c r="C44" s="4" t="s">
        <v>8</v>
      </c>
      <c r="D44" s="83" t="s">
        <v>13</v>
      </c>
      <c r="E44" s="18">
        <v>0</v>
      </c>
      <c r="F44" s="12">
        <f t="shared" si="1"/>
        <v>0</v>
      </c>
    </row>
    <row r="45" spans="1:6" ht="12.75" thickBot="1">
      <c r="A45" s="81"/>
      <c r="B45" s="2" t="s">
        <v>12</v>
      </c>
      <c r="C45" s="4" t="s">
        <v>8</v>
      </c>
      <c r="D45" s="83" t="s">
        <v>46</v>
      </c>
      <c r="E45" s="18">
        <v>0</v>
      </c>
      <c r="F45" s="12">
        <f t="shared" si="1"/>
        <v>0</v>
      </c>
    </row>
    <row r="46" spans="1:6" ht="12.75" thickBot="1">
      <c r="A46" s="81"/>
      <c r="B46" s="2" t="s">
        <v>12</v>
      </c>
      <c r="C46" s="4" t="s">
        <v>8</v>
      </c>
      <c r="D46" s="83" t="s">
        <v>14</v>
      </c>
      <c r="E46" s="18">
        <v>1149</v>
      </c>
      <c r="F46" s="12">
        <f t="shared" si="1"/>
        <v>0.001149</v>
      </c>
    </row>
    <row r="47" spans="1:6" ht="12.75" thickBot="1">
      <c r="A47" s="79"/>
      <c r="B47" s="2" t="s">
        <v>12</v>
      </c>
      <c r="C47" s="4" t="s">
        <v>8</v>
      </c>
      <c r="D47" s="83" t="s">
        <v>15</v>
      </c>
      <c r="E47" s="18">
        <v>0</v>
      </c>
      <c r="F47" s="12">
        <f t="shared" si="1"/>
        <v>0</v>
      </c>
    </row>
    <row r="48" spans="1:6" ht="12.75" thickBot="1">
      <c r="A48" s="79"/>
      <c r="B48" s="2" t="s">
        <v>12</v>
      </c>
      <c r="C48" s="4" t="s">
        <v>8</v>
      </c>
      <c r="D48" s="83" t="s">
        <v>109</v>
      </c>
      <c r="E48" s="18">
        <v>2096</v>
      </c>
      <c r="F48" s="12">
        <f t="shared" si="1"/>
        <v>0.002096</v>
      </c>
    </row>
    <row r="49" spans="1:6" ht="12.75" thickBot="1">
      <c r="A49" s="79"/>
      <c r="B49" s="2" t="s">
        <v>12</v>
      </c>
      <c r="C49" s="4" t="s">
        <v>8</v>
      </c>
      <c r="D49" s="83" t="s">
        <v>16</v>
      </c>
      <c r="E49" s="18">
        <v>0</v>
      </c>
      <c r="F49" s="12">
        <f t="shared" si="1"/>
        <v>0</v>
      </c>
    </row>
    <row r="50" spans="1:6" ht="12.75" thickBot="1">
      <c r="A50" s="79"/>
      <c r="B50" s="2" t="s">
        <v>12</v>
      </c>
      <c r="C50" s="4" t="s">
        <v>8</v>
      </c>
      <c r="D50" s="83" t="s">
        <v>17</v>
      </c>
      <c r="E50" s="18">
        <v>2427</v>
      </c>
      <c r="F50" s="12">
        <f t="shared" si="1"/>
        <v>0.002427</v>
      </c>
    </row>
    <row r="51" spans="1:6" ht="12.75" thickBot="1">
      <c r="A51" s="79"/>
      <c r="B51" s="2" t="s">
        <v>12</v>
      </c>
      <c r="C51" s="4" t="s">
        <v>8</v>
      </c>
      <c r="D51" s="83" t="s">
        <v>18</v>
      </c>
      <c r="E51" s="18">
        <v>1121</v>
      </c>
      <c r="F51" s="12">
        <f t="shared" si="1"/>
        <v>0.001121</v>
      </c>
    </row>
    <row r="52" spans="1:6" ht="12.75" thickBot="1">
      <c r="A52" s="79"/>
      <c r="B52" s="2" t="s">
        <v>12</v>
      </c>
      <c r="C52" s="4" t="s">
        <v>8</v>
      </c>
      <c r="D52" s="83" t="s">
        <v>19</v>
      </c>
      <c r="E52" s="18">
        <v>2955</v>
      </c>
      <c r="F52" s="12">
        <f t="shared" si="1"/>
        <v>0.002955</v>
      </c>
    </row>
    <row r="53" spans="1:6" ht="12.75" thickBot="1">
      <c r="A53" s="79"/>
      <c r="B53" s="2" t="s">
        <v>12</v>
      </c>
      <c r="C53" s="4" t="s">
        <v>8</v>
      </c>
      <c r="D53" s="83" t="s">
        <v>20</v>
      </c>
      <c r="E53" s="18">
        <v>0</v>
      </c>
      <c r="F53" s="12">
        <f t="shared" si="1"/>
        <v>0</v>
      </c>
    </row>
    <row r="54" spans="1:6" ht="12.75" thickBot="1">
      <c r="A54" s="79"/>
      <c r="B54" s="2" t="s">
        <v>12</v>
      </c>
      <c r="C54" s="4" t="s">
        <v>8</v>
      </c>
      <c r="D54" s="83" t="s">
        <v>21</v>
      </c>
      <c r="E54" s="18">
        <v>0</v>
      </c>
      <c r="F54" s="12">
        <f t="shared" si="1"/>
        <v>0</v>
      </c>
    </row>
    <row r="55" spans="1:6" ht="12.75" thickBot="1">
      <c r="A55" s="79"/>
      <c r="B55" s="2" t="s">
        <v>12</v>
      </c>
      <c r="C55" s="4" t="s">
        <v>8</v>
      </c>
      <c r="D55" s="83" t="s">
        <v>22</v>
      </c>
      <c r="E55" s="18">
        <v>323</v>
      </c>
      <c r="F55" s="12">
        <f t="shared" si="1"/>
        <v>0.000323</v>
      </c>
    </row>
    <row r="56" spans="1:6" ht="12.75" thickBot="1">
      <c r="A56" s="81"/>
      <c r="B56" s="2" t="s">
        <v>12</v>
      </c>
      <c r="C56" s="4" t="s">
        <v>8</v>
      </c>
      <c r="D56" s="83" t="s">
        <v>48</v>
      </c>
      <c r="E56" s="18">
        <v>836</v>
      </c>
      <c r="F56" s="12">
        <f t="shared" si="1"/>
        <v>0.000836</v>
      </c>
    </row>
    <row r="57" spans="1:6" ht="12.75" thickBot="1">
      <c r="A57" s="81"/>
      <c r="B57" s="2" t="s">
        <v>12</v>
      </c>
      <c r="C57" s="4" t="s">
        <v>8</v>
      </c>
      <c r="D57" s="83" t="s">
        <v>49</v>
      </c>
      <c r="E57" s="18">
        <v>2335</v>
      </c>
      <c r="F57" s="12">
        <f t="shared" si="1"/>
        <v>0.002335</v>
      </c>
    </row>
    <row r="58" spans="1:6" ht="12.75" thickBot="1">
      <c r="A58" s="81"/>
      <c r="B58" s="2" t="s">
        <v>12</v>
      </c>
      <c r="C58" s="4" t="s">
        <v>8</v>
      </c>
      <c r="D58" s="83" t="s">
        <v>50</v>
      </c>
      <c r="E58" s="18">
        <v>1187</v>
      </c>
      <c r="F58" s="12">
        <f t="shared" si="1"/>
        <v>0.001187</v>
      </c>
    </row>
    <row r="59" spans="1:6" ht="12.75" thickBot="1">
      <c r="A59" s="81"/>
      <c r="B59" s="2" t="s">
        <v>12</v>
      </c>
      <c r="C59" s="4" t="s">
        <v>8</v>
      </c>
      <c r="D59" s="83" t="s">
        <v>23</v>
      </c>
      <c r="E59" s="18">
        <v>0</v>
      </c>
      <c r="F59" s="12">
        <f t="shared" si="1"/>
        <v>0</v>
      </c>
    </row>
    <row r="60" spans="1:6" ht="12.75" thickBot="1">
      <c r="A60" s="79"/>
      <c r="B60" s="2" t="s">
        <v>12</v>
      </c>
      <c r="C60" s="4" t="s">
        <v>8</v>
      </c>
      <c r="D60" s="83" t="s">
        <v>24</v>
      </c>
      <c r="E60" s="18">
        <v>0</v>
      </c>
      <c r="F60" s="12">
        <f t="shared" si="1"/>
        <v>0</v>
      </c>
    </row>
    <row r="61" spans="1:6" ht="12.75" thickBot="1">
      <c r="A61" s="79"/>
      <c r="B61" s="2" t="s">
        <v>12</v>
      </c>
      <c r="C61" s="4" t="s">
        <v>8</v>
      </c>
      <c r="D61" s="83" t="s">
        <v>25</v>
      </c>
      <c r="E61" s="18">
        <v>29</v>
      </c>
      <c r="F61" s="12">
        <f t="shared" si="1"/>
        <v>2.9E-05</v>
      </c>
    </row>
    <row r="62" spans="1:6" ht="12.75" thickBot="1">
      <c r="A62" s="79"/>
      <c r="B62" s="2" t="s">
        <v>12</v>
      </c>
      <c r="C62" s="4" t="s">
        <v>8</v>
      </c>
      <c r="D62" s="83" t="s">
        <v>26</v>
      </c>
      <c r="E62" s="18">
        <v>749</v>
      </c>
      <c r="F62" s="12">
        <f t="shared" si="1"/>
        <v>0.000749</v>
      </c>
    </row>
    <row r="63" spans="1:6" ht="12.75" thickBot="1">
      <c r="A63" s="79"/>
      <c r="B63" s="2" t="s">
        <v>12</v>
      </c>
      <c r="C63" s="4" t="s">
        <v>8</v>
      </c>
      <c r="D63" s="83" t="s">
        <v>27</v>
      </c>
      <c r="E63" s="18">
        <v>52</v>
      </c>
      <c r="F63" s="12">
        <f t="shared" si="1"/>
        <v>5.2E-05</v>
      </c>
    </row>
    <row r="64" spans="1:6" ht="12.75" thickBot="1">
      <c r="A64" s="79"/>
      <c r="B64" s="2" t="s">
        <v>12</v>
      </c>
      <c r="C64" s="4" t="s">
        <v>8</v>
      </c>
      <c r="D64" s="83" t="s">
        <v>110</v>
      </c>
      <c r="E64" s="18">
        <v>64</v>
      </c>
      <c r="F64" s="12">
        <f t="shared" si="1"/>
        <v>6.4E-05</v>
      </c>
    </row>
    <row r="65" spans="1:6" ht="12.75" thickBot="1">
      <c r="A65" s="79"/>
      <c r="B65" s="2" t="s">
        <v>12</v>
      </c>
      <c r="C65" s="4" t="s">
        <v>8</v>
      </c>
      <c r="D65" s="83" t="s">
        <v>28</v>
      </c>
      <c r="E65" s="18">
        <v>509</v>
      </c>
      <c r="F65" s="12">
        <f t="shared" si="1"/>
        <v>0.000509</v>
      </c>
    </row>
    <row r="66" spans="1:6" ht="12.75" thickBot="1">
      <c r="A66" s="79"/>
      <c r="B66" s="2" t="s">
        <v>12</v>
      </c>
      <c r="C66" s="4" t="s">
        <v>8</v>
      </c>
      <c r="D66" s="83" t="s">
        <v>29</v>
      </c>
      <c r="E66" s="18">
        <v>534</v>
      </c>
      <c r="F66" s="12">
        <f t="shared" si="1"/>
        <v>0.000534</v>
      </c>
    </row>
    <row r="67" spans="1:6" ht="12.75" thickBot="1">
      <c r="A67" s="79"/>
      <c r="B67" s="2" t="s">
        <v>12</v>
      </c>
      <c r="C67" s="4" t="s">
        <v>8</v>
      </c>
      <c r="D67" s="83" t="s">
        <v>111</v>
      </c>
      <c r="E67" s="18">
        <v>629</v>
      </c>
      <c r="F67" s="12">
        <f>E67/$E$11</f>
        <v>0.000629</v>
      </c>
    </row>
    <row r="68" spans="1:6" ht="12.75" thickBot="1">
      <c r="A68" s="79"/>
      <c r="B68" s="2" t="s">
        <v>12</v>
      </c>
      <c r="C68" s="4" t="s">
        <v>8</v>
      </c>
      <c r="D68" s="83" t="s">
        <v>30</v>
      </c>
      <c r="E68" s="18">
        <v>1924</v>
      </c>
      <c r="F68" s="12">
        <f t="shared" si="1"/>
        <v>0.001924</v>
      </c>
    </row>
    <row r="69" spans="1:6" ht="12.75" thickBot="1">
      <c r="A69" s="79"/>
      <c r="B69" s="2" t="s">
        <v>12</v>
      </c>
      <c r="C69" s="4" t="s">
        <v>8</v>
      </c>
      <c r="D69" s="83" t="s">
        <v>112</v>
      </c>
      <c r="E69" s="18">
        <v>990</v>
      </c>
      <c r="F69" s="12">
        <f>E69/$E$11</f>
        <v>0.00099</v>
      </c>
    </row>
    <row r="70" spans="1:6" ht="12.75" thickBot="1">
      <c r="A70" s="79"/>
      <c r="B70" s="2" t="s">
        <v>12</v>
      </c>
      <c r="C70" s="4" t="s">
        <v>8</v>
      </c>
      <c r="D70" s="83" t="s">
        <v>31</v>
      </c>
      <c r="E70" s="18">
        <v>0</v>
      </c>
      <c r="F70" s="12">
        <f t="shared" si="1"/>
        <v>0</v>
      </c>
    </row>
    <row r="71" spans="1:6" ht="12.75" thickBot="1">
      <c r="A71" s="79"/>
      <c r="B71" s="2" t="s">
        <v>12</v>
      </c>
      <c r="C71" s="4" t="s">
        <v>8</v>
      </c>
      <c r="D71" s="83" t="s">
        <v>32</v>
      </c>
      <c r="E71" s="18">
        <v>0</v>
      </c>
      <c r="F71" s="12">
        <f t="shared" si="1"/>
        <v>0</v>
      </c>
    </row>
    <row r="72" spans="1:6" ht="12.75" thickBot="1">
      <c r="A72" s="79"/>
      <c r="B72" s="2" t="s">
        <v>12</v>
      </c>
      <c r="C72" s="4" t="s">
        <v>8</v>
      </c>
      <c r="D72" s="83" t="s">
        <v>33</v>
      </c>
      <c r="E72" s="18">
        <v>0</v>
      </c>
      <c r="F72" s="12">
        <f t="shared" si="1"/>
        <v>0</v>
      </c>
    </row>
    <row r="73" spans="1:6" ht="12.75" thickBot="1">
      <c r="A73" s="81"/>
      <c r="B73" s="2" t="s">
        <v>12</v>
      </c>
      <c r="C73" s="4" t="s">
        <v>8</v>
      </c>
      <c r="D73" s="84" t="s">
        <v>120</v>
      </c>
      <c r="E73" s="18">
        <v>100000</v>
      </c>
      <c r="F73" s="12">
        <f t="shared" si="1"/>
        <v>0.1</v>
      </c>
    </row>
    <row r="74" spans="1:6" ht="12">
      <c r="A74" s="23"/>
      <c r="C74" s="4"/>
      <c r="D74" s="30" t="s">
        <v>34</v>
      </c>
      <c r="E74" s="11">
        <f>SUM(E23:E73)</f>
        <v>287844</v>
      </c>
      <c r="F74" s="13">
        <f t="shared" si="1"/>
        <v>0.287844</v>
      </c>
    </row>
    <row r="75" spans="1:6" ht="12">
      <c r="A75" s="21"/>
      <c r="C75" s="4"/>
      <c r="D75" s="30" t="s">
        <v>51</v>
      </c>
      <c r="E75" s="11">
        <f>E74+E19</f>
        <v>620344</v>
      </c>
      <c r="F75" s="13">
        <f t="shared" si="1"/>
        <v>0.620344</v>
      </c>
    </row>
    <row r="76" spans="1:6" ht="12">
      <c r="A76" s="24"/>
      <c r="B76" s="6"/>
      <c r="C76" s="6"/>
      <c r="D76" s="28" t="s">
        <v>35</v>
      </c>
      <c r="E76" s="11">
        <f>E11-E75</f>
        <v>379656</v>
      </c>
      <c r="F76" s="13">
        <f t="shared" si="1"/>
        <v>0.379656</v>
      </c>
    </row>
    <row r="77" ht="12"/>
    <row r="78" ht="12"/>
    <row r="79" ht="12"/>
    <row r="80" ht="12"/>
    <row r="84" spans="1:6" s="8" customFormat="1" ht="12">
      <c r="A84" s="19"/>
      <c r="B84" s="2"/>
      <c r="C84" s="2"/>
      <c r="D84" s="25"/>
      <c r="E84" s="2"/>
      <c r="F84" s="5"/>
    </row>
  </sheetData>
  <sheetProtection/>
  <printOptions horizontalCentered="1" verticalCentered="1"/>
  <pageMargins left="0" right="0" top="0" bottom="0" header="0.5" footer="0.5"/>
  <pageSetup fitToHeight="1" fitToWidth="1" horizontalDpi="300" verticalDpi="300" orientation="portrait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35"/>
  <sheetViews>
    <sheetView zoomScale="120" zoomScaleNormal="120" zoomScalePageLayoutView="0" workbookViewId="0" topLeftCell="A1">
      <selection activeCell="D18" sqref="D18"/>
    </sheetView>
  </sheetViews>
  <sheetFormatPr defaultColWidth="9.140625" defaultRowHeight="12.75"/>
  <cols>
    <col min="1" max="1" width="9.140625" style="43" customWidth="1"/>
    <col min="2" max="2" width="45.8515625" style="42" customWidth="1"/>
    <col min="3" max="3" width="11.57421875" style="43" customWidth="1"/>
    <col min="4" max="4" width="20.8515625" style="43" customWidth="1"/>
    <col min="5" max="14" width="9.140625" style="43" customWidth="1"/>
    <col min="15" max="15" width="15.140625" style="43" bestFit="1" customWidth="1"/>
    <col min="16" max="16384" width="9.140625" style="43" customWidth="1"/>
  </cols>
  <sheetData>
    <row r="1" ht="12.75">
      <c r="A1" s="9" t="s">
        <v>93</v>
      </c>
    </row>
    <row r="2" ht="13.5" thickBot="1"/>
    <row r="3" spans="2:3" ht="13.5" thickBot="1">
      <c r="B3" s="42" t="s">
        <v>87</v>
      </c>
      <c r="C3" s="66">
        <v>3</v>
      </c>
    </row>
    <row r="4" spans="2:3" ht="13.5" thickBot="1">
      <c r="B4" s="42" t="s">
        <v>66</v>
      </c>
      <c r="C4" s="62">
        <v>0.45</v>
      </c>
    </row>
    <row r="5" spans="2:3" ht="13.5" thickBot="1">
      <c r="B5" s="44" t="s">
        <v>67</v>
      </c>
      <c r="C5" s="45">
        <v>0.8</v>
      </c>
    </row>
    <row r="6" spans="2:3" ht="13.5" thickBot="1">
      <c r="B6" s="44" t="s">
        <v>68</v>
      </c>
      <c r="C6" s="46">
        <v>3</v>
      </c>
    </row>
    <row r="7" spans="2:3" ht="12.75">
      <c r="B7" s="44" t="s">
        <v>69</v>
      </c>
      <c r="C7" s="47">
        <f>(1/C5)*C6</f>
        <v>3.75</v>
      </c>
    </row>
    <row r="8" ht="12.75">
      <c r="C8" s="48"/>
    </row>
    <row r="9" ht="12.75">
      <c r="D9" s="49"/>
    </row>
    <row r="10" spans="3:4" ht="13.5" thickBot="1">
      <c r="C10" s="42" t="s">
        <v>70</v>
      </c>
      <c r="D10" s="42" t="s">
        <v>71</v>
      </c>
    </row>
    <row r="11" spans="2:4" ht="13.5" thickBot="1">
      <c r="B11" s="42" t="s">
        <v>72</v>
      </c>
      <c r="C11" s="67">
        <v>2000</v>
      </c>
      <c r="D11" s="42">
        <f>C11*C3</f>
        <v>6000</v>
      </c>
    </row>
    <row r="12" spans="2:4" ht="12.75">
      <c r="B12" s="42" t="s">
        <v>73</v>
      </c>
      <c r="C12" s="43">
        <f>C11*C4</f>
        <v>900</v>
      </c>
      <c r="D12" s="42">
        <f>C12*C3</f>
        <v>2700</v>
      </c>
    </row>
    <row r="13" spans="2:4" ht="12.75">
      <c r="B13" s="42" t="s">
        <v>74</v>
      </c>
      <c r="C13" s="50">
        <f>C12/12</f>
        <v>75</v>
      </c>
      <c r="D13" s="50">
        <f>C13*C3</f>
        <v>225</v>
      </c>
    </row>
    <row r="14" spans="3:4" ht="12.75">
      <c r="C14" s="50"/>
      <c r="D14" s="50"/>
    </row>
    <row r="15" spans="3:4" ht="12.75">
      <c r="C15" s="50"/>
      <c r="D15" s="50"/>
    </row>
    <row r="16" ht="12.75"/>
    <row r="17" spans="2:4" ht="12.75">
      <c r="B17" s="42" t="s">
        <v>89</v>
      </c>
      <c r="D17" s="71">
        <f>(BUDGET!E13+BUDGET!E74)/D12</f>
        <v>162.16444444444446</v>
      </c>
    </row>
    <row r="18" spans="2:4" ht="12.75">
      <c r="B18" s="42" t="s">
        <v>76</v>
      </c>
      <c r="D18" s="75">
        <f>D17/(100%-'BUDGET INSTRUCTIONS'!B10)</f>
        <v>216.21925925925927</v>
      </c>
    </row>
    <row r="19" spans="2:4" ht="12.75">
      <c r="B19" s="42" t="s">
        <v>75</v>
      </c>
      <c r="D19" s="63">
        <f>BUDGET!E75/D12</f>
        <v>229.75703703703704</v>
      </c>
    </row>
    <row r="20" spans="2:4" ht="12.75">
      <c r="B20" s="42" t="s">
        <v>76</v>
      </c>
      <c r="D20" s="64">
        <f>('KEY #''s'!D19)/(100%-'BUDGET INSTRUCTIONS'!B10)</f>
        <v>306.3427160493827</v>
      </c>
    </row>
    <row r="21" spans="2:4" ht="12.75">
      <c r="B21" s="42" t="s">
        <v>88</v>
      </c>
      <c r="D21" s="64">
        <f>D20*D12</f>
        <v>827125.3333333334</v>
      </c>
    </row>
    <row r="22" ht="12.75">
      <c r="D22" s="64"/>
    </row>
    <row r="23" spans="1:2" ht="12.75">
      <c r="A23" s="9" t="s">
        <v>77</v>
      </c>
      <c r="B23" s="69"/>
    </row>
    <row r="24" spans="7:9" ht="12.75">
      <c r="G24" s="51"/>
      <c r="H24" s="51"/>
      <c r="I24" s="51"/>
    </row>
    <row r="25" spans="2:9" ht="12.75">
      <c r="B25" s="44" t="s">
        <v>78</v>
      </c>
      <c r="C25" s="51"/>
      <c r="D25" s="52">
        <f>BUDGET!E11</f>
        <v>1000000</v>
      </c>
      <c r="G25" s="51"/>
      <c r="H25" s="51"/>
      <c r="I25" s="51"/>
    </row>
    <row r="26" spans="2:9" ht="12.75">
      <c r="B26" s="44" t="s">
        <v>79</v>
      </c>
      <c r="C26" s="51"/>
      <c r="D26" s="53">
        <f>D25/C3</f>
        <v>333333.3333333333</v>
      </c>
      <c r="E26" s="51"/>
      <c r="F26" s="51"/>
      <c r="G26" s="51"/>
      <c r="H26" s="51"/>
      <c r="I26" s="51"/>
    </row>
    <row r="27" spans="2:9" ht="13.5" thickBot="1">
      <c r="B27" s="44" t="s">
        <v>80</v>
      </c>
      <c r="C27" s="51"/>
      <c r="D27" s="53">
        <f>D26/12</f>
        <v>27777.777777777777</v>
      </c>
      <c r="E27" s="51"/>
      <c r="F27" s="51"/>
      <c r="G27" s="51"/>
      <c r="H27" s="51"/>
      <c r="I27" s="51"/>
    </row>
    <row r="28" spans="2:9" ht="13.5" thickBot="1">
      <c r="B28" s="44" t="s">
        <v>81</v>
      </c>
      <c r="C28" s="68">
        <v>19</v>
      </c>
      <c r="D28" s="53">
        <f>D27/C28</f>
        <v>1461.9883040935672</v>
      </c>
      <c r="E28" s="51"/>
      <c r="F28" s="51"/>
      <c r="G28" s="51"/>
      <c r="H28" s="51"/>
      <c r="I28" s="51"/>
    </row>
    <row r="29" spans="2:9" ht="12.75">
      <c r="B29" s="44" t="s">
        <v>82</v>
      </c>
      <c r="C29" s="51"/>
      <c r="D29" s="54">
        <f>D28/C6</f>
        <v>487.32943469785573</v>
      </c>
      <c r="E29" s="51"/>
      <c r="F29" s="51"/>
      <c r="G29" s="51"/>
      <c r="H29" s="51"/>
      <c r="I29" s="51"/>
    </row>
    <row r="30" ht="12.75"/>
    <row r="31" ht="12.75"/>
    <row r="32" spans="1:16" ht="12.75">
      <c r="A32" s="70" t="s">
        <v>83</v>
      </c>
      <c r="B32" s="5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8"/>
      <c r="P32" s="59"/>
    </row>
    <row r="33" spans="1:16" ht="12.75">
      <c r="A33" s="51"/>
      <c r="B33" s="44" t="s">
        <v>84</v>
      </c>
      <c r="C33" s="55"/>
      <c r="D33" s="56">
        <f>(C7*260)*C3</f>
        <v>2925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0"/>
      <c r="P33" s="61"/>
    </row>
    <row r="34" spans="1:16" ht="12.75">
      <c r="A34" s="51"/>
      <c r="B34" s="44" t="s">
        <v>85</v>
      </c>
      <c r="C34" s="55"/>
      <c r="D34" s="56">
        <f>260*C7</f>
        <v>975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60"/>
      <c r="P34" s="61"/>
    </row>
    <row r="35" spans="1:16" ht="12.75">
      <c r="A35" s="51"/>
      <c r="B35" s="44" t="s">
        <v>86</v>
      </c>
      <c r="C35" s="57"/>
      <c r="D35" s="56">
        <f>D34/12</f>
        <v>81.25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60"/>
      <c r="P35" s="61"/>
    </row>
  </sheetData>
  <sheetProtection sheet="1" objects="1" scenarios="1"/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</dc:creator>
  <cp:keywords/>
  <dc:description/>
  <cp:lastModifiedBy>Ellen Rohr</cp:lastModifiedBy>
  <cp:lastPrinted>2005-12-13T18:05:34Z</cp:lastPrinted>
  <dcterms:created xsi:type="dcterms:W3CDTF">2004-05-14T17:53:16Z</dcterms:created>
  <dcterms:modified xsi:type="dcterms:W3CDTF">2014-03-14T13:10:29Z</dcterms:modified>
  <cp:category/>
  <cp:version/>
  <cp:contentType/>
  <cp:contentStatus/>
</cp:coreProperties>
</file>